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n_m\Dropbox\Poultry Performance plus\technisch\modellen\"/>
    </mc:Choice>
  </mc:AlternateContent>
  <bookViews>
    <workbookView xWindow="0" yWindow="0" windowWidth="19200" windowHeight="730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D27" i="1" l="1"/>
  <c r="C27" i="1"/>
  <c r="I32" i="1"/>
  <c r="H32" i="1"/>
  <c r="I31" i="1"/>
  <c r="H31" i="1"/>
  <c r="I33" i="1" l="1"/>
  <c r="I27" i="1"/>
  <c r="J27" i="1" s="1"/>
  <c r="H27" i="1"/>
  <c r="D9" i="1"/>
  <c r="D10" i="1" s="1"/>
  <c r="I22" i="1"/>
  <c r="H22" i="1"/>
  <c r="D18" i="1"/>
  <c r="D21" i="1" s="1"/>
  <c r="C18" i="1"/>
  <c r="C21" i="1" s="1"/>
  <c r="C9" i="1"/>
  <c r="C10" i="1" l="1"/>
  <c r="H21" i="1" s="1"/>
  <c r="I20" i="1"/>
  <c r="I21" i="1"/>
  <c r="I23" i="1" l="1"/>
  <c r="I24" i="1" s="1"/>
  <c r="I28" i="1" s="1"/>
  <c r="H20" i="1"/>
  <c r="H23" i="1" s="1"/>
  <c r="H24" i="1" s="1"/>
  <c r="H28" i="1" l="1"/>
  <c r="J24" i="1"/>
  <c r="J28" i="1"/>
  <c r="J33" i="1" l="1"/>
  <c r="J34" i="1" s="1"/>
</calcChain>
</file>

<file path=xl/sharedStrings.xml><?xml version="1.0" encoding="utf-8"?>
<sst xmlns="http://schemas.openxmlformats.org/spreadsheetml/2006/main" count="96" uniqueCount="65">
  <si>
    <t>Economical influences of hatchery adjustments</t>
  </si>
  <si>
    <t>unit</t>
  </si>
  <si>
    <t>hatchery specifications</t>
  </si>
  <si>
    <t>capacity setter</t>
  </si>
  <si>
    <t>utilization</t>
  </si>
  <si>
    <t>%</t>
  </si>
  <si>
    <t>eggs/machine/year</t>
  </si>
  <si>
    <t>#</t>
  </si>
  <si>
    <t>situation A</t>
  </si>
  <si>
    <t>situation B</t>
  </si>
  <si>
    <t>chicks/machine/year</t>
  </si>
  <si>
    <t>€</t>
  </si>
  <si>
    <t>costs per machine per year</t>
  </si>
  <si>
    <t>depreciation</t>
  </si>
  <si>
    <t>interest</t>
  </si>
  <si>
    <t>maintenance</t>
  </si>
  <si>
    <t>investment costs/year</t>
  </si>
  <si>
    <t>energy costs per year</t>
  </si>
  <si>
    <t>labor</t>
  </si>
  <si>
    <t>performance data hatchery</t>
  </si>
  <si>
    <t>difference in hatchability</t>
  </si>
  <si>
    <t>performance data broilers</t>
  </si>
  <si>
    <t>difference in FCR</t>
  </si>
  <si>
    <t>difference in end weight</t>
  </si>
  <si>
    <t>g</t>
  </si>
  <si>
    <t>general assumptions</t>
  </si>
  <si>
    <t>end weight</t>
  </si>
  <si>
    <t>kg</t>
  </si>
  <si>
    <t>price/kg broiler</t>
  </si>
  <si>
    <t>price/kg feed</t>
  </si>
  <si>
    <t>machine costs/year</t>
  </si>
  <si>
    <t>Vaccination</t>
  </si>
  <si>
    <t>IB</t>
  </si>
  <si>
    <t>€/bird</t>
  </si>
  <si>
    <t>ND</t>
  </si>
  <si>
    <t>price doc</t>
  </si>
  <si>
    <t>vaccination costs</t>
  </si>
  <si>
    <t>machine costs</t>
  </si>
  <si>
    <t>€/chick</t>
  </si>
  <si>
    <t>hatchery output per year</t>
  </si>
  <si>
    <t>chicks</t>
  </si>
  <si>
    <t>total costs</t>
  </si>
  <si>
    <t>Grosso Modo</t>
  </si>
  <si>
    <t>price hatching egg</t>
  </si>
  <si>
    <t>egg costs</t>
  </si>
  <si>
    <t>doc</t>
  </si>
  <si>
    <t>total costs hatchery</t>
  </si>
  <si>
    <t>profit summary hatchery</t>
  </si>
  <si>
    <t>difference</t>
  </si>
  <si>
    <t>profit summary broilers</t>
  </si>
  <si>
    <t>live weight</t>
  </si>
  <si>
    <t>mortality</t>
  </si>
  <si>
    <t>FCR</t>
  </si>
  <si>
    <t>feed costs</t>
  </si>
  <si>
    <t>difference in mortality</t>
  </si>
  <si>
    <t>kg/kg</t>
  </si>
  <si>
    <t>€/year</t>
  </si>
  <si>
    <t>cost price machine</t>
  </si>
  <si>
    <t>€/1000 birds</t>
  </si>
  <si>
    <t>Gumboro</t>
  </si>
  <si>
    <t>total hatchery</t>
  </si>
  <si>
    <t>total broilers</t>
  </si>
  <si>
    <t>cost summary hatchery</t>
  </si>
  <si>
    <t>total integration</t>
  </si>
  <si>
    <t>hatchability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</si>
</sst>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3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right"/>
    </xf>
    <xf numFmtId="0" fontId="0" fillId="0" borderId="4" xfId="0" applyBorder="1"/>
    <xf numFmtId="165" fontId="0" fillId="0" borderId="0" xfId="0" applyNumberFormat="1" applyBorder="1"/>
    <xf numFmtId="0" fontId="0" fillId="0" borderId="5" xfId="0" applyBorder="1"/>
    <xf numFmtId="0" fontId="0" fillId="0" borderId="4" xfId="0" applyFont="1" applyBorder="1"/>
    <xf numFmtId="3" fontId="0" fillId="0" borderId="0" xfId="0" applyNumberFormat="1" applyBorder="1"/>
    <xf numFmtId="3" fontId="0" fillId="0" borderId="5" xfId="0" applyNumberFormat="1" applyBorder="1"/>
    <xf numFmtId="0" fontId="0" fillId="0" borderId="7" xfId="0" applyBorder="1" applyAlignment="1">
      <alignment horizontal="right"/>
    </xf>
    <xf numFmtId="3" fontId="2" fillId="0" borderId="8" xfId="0" applyNumberFormat="1" applyFont="1" applyBorder="1"/>
    <xf numFmtId="0" fontId="2" fillId="0" borderId="7" xfId="0" applyFont="1" applyBorder="1" applyAlignment="1">
      <alignment horizontal="center"/>
    </xf>
    <xf numFmtId="0" fontId="3" fillId="0" borderId="0" xfId="0" applyFont="1"/>
    <xf numFmtId="0" fontId="4" fillId="0" borderId="4" xfId="0" applyFont="1" applyBorder="1"/>
    <xf numFmtId="3" fontId="2" fillId="0" borderId="5" xfId="0" applyNumberFormat="1" applyFont="1" applyBorder="1"/>
    <xf numFmtId="0" fontId="4" fillId="0" borderId="6" xfId="0" applyFont="1" applyBorder="1"/>
    <xf numFmtId="3" fontId="0" fillId="0" borderId="0" xfId="0" applyNumberFormat="1" applyAlignment="1">
      <alignment horizontal="center"/>
    </xf>
    <xf numFmtId="3" fontId="0" fillId="0" borderId="5" xfId="0" applyNumberFormat="1" applyFont="1" applyBorder="1"/>
    <xf numFmtId="3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17" zoomScale="120" zoomScaleNormal="120" workbookViewId="0">
      <selection activeCell="D34" sqref="D34"/>
    </sheetView>
  </sheetViews>
  <sheetFormatPr defaultRowHeight="14.5" x14ac:dyDescent="0.35"/>
  <cols>
    <col min="1" max="1" width="22.6328125" customWidth="1"/>
    <col min="2" max="2" width="11" style="1" customWidth="1"/>
    <col min="3" max="3" width="13.7265625" customWidth="1"/>
    <col min="4" max="4" width="13.08984375" customWidth="1"/>
    <col min="6" max="6" width="16.08984375" customWidth="1"/>
    <col min="7" max="7" width="8.7265625" style="1"/>
    <col min="8" max="8" width="12.08984375" customWidth="1"/>
    <col min="9" max="9" width="11.90625" customWidth="1"/>
    <col min="10" max="10" width="16.6328125" customWidth="1"/>
  </cols>
  <sheetData>
    <row r="1" spans="1:8" x14ac:dyDescent="0.35">
      <c r="A1" s="4" t="s">
        <v>0</v>
      </c>
    </row>
    <row r="3" spans="1:8" x14ac:dyDescent="0.35">
      <c r="A3" t="s">
        <v>39</v>
      </c>
      <c r="B3" s="30">
        <v>50000000</v>
      </c>
      <c r="C3" s="30"/>
      <c r="D3" t="s">
        <v>40</v>
      </c>
    </row>
    <row r="4" spans="1:8" x14ac:dyDescent="0.35">
      <c r="B4" s="28"/>
      <c r="C4" s="28"/>
    </row>
    <row r="5" spans="1:8" x14ac:dyDescent="0.35">
      <c r="A5" s="24" t="s">
        <v>2</v>
      </c>
      <c r="C5" s="1" t="s">
        <v>8</v>
      </c>
      <c r="D5" s="1" t="s">
        <v>9</v>
      </c>
      <c r="F5" s="24" t="s">
        <v>25</v>
      </c>
    </row>
    <row r="6" spans="1:8" x14ac:dyDescent="0.35">
      <c r="B6" s="1" t="s">
        <v>1</v>
      </c>
      <c r="G6" s="1" t="s">
        <v>1</v>
      </c>
    </row>
    <row r="7" spans="1:8" x14ac:dyDescent="0.35">
      <c r="A7" t="s">
        <v>3</v>
      </c>
      <c r="B7" s="1" t="s">
        <v>7</v>
      </c>
      <c r="C7" s="6">
        <v>100000</v>
      </c>
      <c r="D7" s="6">
        <v>100000</v>
      </c>
      <c r="F7" t="s">
        <v>64</v>
      </c>
      <c r="G7" s="1" t="s">
        <v>5</v>
      </c>
      <c r="H7" s="2">
        <v>83</v>
      </c>
    </row>
    <row r="8" spans="1:8" x14ac:dyDescent="0.35">
      <c r="A8" t="s">
        <v>4</v>
      </c>
      <c r="B8" s="1" t="s">
        <v>5</v>
      </c>
      <c r="C8" s="2">
        <v>95</v>
      </c>
      <c r="D8" s="2">
        <v>95</v>
      </c>
      <c r="F8" t="s">
        <v>26</v>
      </c>
      <c r="G8" s="1" t="s">
        <v>27</v>
      </c>
      <c r="H8">
        <v>2.2000000000000002</v>
      </c>
    </row>
    <row r="9" spans="1:8" x14ac:dyDescent="0.35">
      <c r="A9" t="s">
        <v>6</v>
      </c>
      <c r="B9" s="1" t="s">
        <v>7</v>
      </c>
      <c r="C9" s="6">
        <f>(C7*(365/18))*(C8/100)</f>
        <v>1926388.8888888888</v>
      </c>
      <c r="D9" s="6">
        <f>(D7*(365/18))*(D8/100)</f>
        <v>1926388.8888888888</v>
      </c>
      <c r="F9" t="s">
        <v>52</v>
      </c>
      <c r="G9" s="1" t="s">
        <v>55</v>
      </c>
      <c r="H9">
        <v>1.7</v>
      </c>
    </row>
    <row r="10" spans="1:8" x14ac:dyDescent="0.35">
      <c r="A10" t="s">
        <v>10</v>
      </c>
      <c r="B10" s="1" t="s">
        <v>7</v>
      </c>
      <c r="C10" s="6">
        <f>C9*(H7/100)</f>
        <v>1598902.7777777775</v>
      </c>
      <c r="D10" s="6">
        <f>D9*(H7/100)</f>
        <v>1598902.7777777775</v>
      </c>
      <c r="F10" t="s">
        <v>51</v>
      </c>
      <c r="G10" s="1" t="s">
        <v>5</v>
      </c>
      <c r="H10">
        <v>4</v>
      </c>
    </row>
    <row r="11" spans="1:8" x14ac:dyDescent="0.35">
      <c r="F11" t="s">
        <v>28</v>
      </c>
      <c r="G11" s="1" t="s">
        <v>11</v>
      </c>
      <c r="H11" s="3">
        <v>0.85</v>
      </c>
    </row>
    <row r="12" spans="1:8" x14ac:dyDescent="0.35">
      <c r="F12" t="s">
        <v>29</v>
      </c>
      <c r="G12" s="1" t="s">
        <v>11</v>
      </c>
      <c r="H12" s="3">
        <v>0.3</v>
      </c>
    </row>
    <row r="13" spans="1:8" x14ac:dyDescent="0.35">
      <c r="A13" s="24" t="s">
        <v>12</v>
      </c>
      <c r="F13" t="s">
        <v>43</v>
      </c>
      <c r="G13" s="1" t="s">
        <v>11</v>
      </c>
      <c r="H13">
        <v>0.17</v>
      </c>
    </row>
    <row r="14" spans="1:8" x14ac:dyDescent="0.35">
      <c r="A14" t="s">
        <v>57</v>
      </c>
      <c r="B14" s="1" t="s">
        <v>11</v>
      </c>
      <c r="C14" s="6">
        <v>40000</v>
      </c>
      <c r="D14" s="6">
        <v>40000</v>
      </c>
      <c r="F14" t="s">
        <v>35</v>
      </c>
      <c r="G14" s="1" t="s">
        <v>11</v>
      </c>
      <c r="H14">
        <v>0.24</v>
      </c>
    </row>
    <row r="15" spans="1:8" x14ac:dyDescent="0.35">
      <c r="A15" t="s">
        <v>13</v>
      </c>
      <c r="B15" s="1" t="s">
        <v>5</v>
      </c>
      <c r="C15">
        <v>10</v>
      </c>
      <c r="D15">
        <v>10</v>
      </c>
    </row>
    <row r="16" spans="1:8" x14ac:dyDescent="0.35">
      <c r="A16" t="s">
        <v>14</v>
      </c>
      <c r="B16" s="1" t="s">
        <v>5</v>
      </c>
      <c r="C16">
        <v>3</v>
      </c>
      <c r="D16">
        <v>3</v>
      </c>
    </row>
    <row r="17" spans="1:11" ht="15" thickBot="1" x14ac:dyDescent="0.4">
      <c r="A17" t="s">
        <v>15</v>
      </c>
      <c r="B17" s="1" t="s">
        <v>5</v>
      </c>
      <c r="C17">
        <v>2</v>
      </c>
      <c r="D17">
        <v>2</v>
      </c>
    </row>
    <row r="18" spans="1:11" x14ac:dyDescent="0.35">
      <c r="A18" t="s">
        <v>16</v>
      </c>
      <c r="B18" s="1" t="s">
        <v>11</v>
      </c>
      <c r="C18">
        <f>C14*((C15+C16+C17)/100)</f>
        <v>6000</v>
      </c>
      <c r="D18">
        <f>D14*((D15+D16+D17)/100)</f>
        <v>6000</v>
      </c>
      <c r="F18" s="7" t="s">
        <v>42</v>
      </c>
      <c r="G18" s="8"/>
      <c r="H18" s="9"/>
      <c r="I18" s="9"/>
      <c r="J18" s="10"/>
    </row>
    <row r="19" spans="1:11" x14ac:dyDescent="0.35">
      <c r="A19" t="s">
        <v>17</v>
      </c>
      <c r="B19" s="1" t="s">
        <v>11</v>
      </c>
      <c r="C19">
        <v>2000</v>
      </c>
      <c r="D19">
        <v>2000</v>
      </c>
      <c r="F19" s="11" t="s">
        <v>62</v>
      </c>
      <c r="G19" s="12"/>
      <c r="H19" s="13" t="s">
        <v>8</v>
      </c>
      <c r="I19" s="13" t="s">
        <v>9</v>
      </c>
      <c r="J19" s="14" t="s">
        <v>48</v>
      </c>
    </row>
    <row r="20" spans="1:11" x14ac:dyDescent="0.35">
      <c r="A20" t="s">
        <v>18</v>
      </c>
      <c r="B20" s="1" t="s">
        <v>11</v>
      </c>
      <c r="C20">
        <v>500</v>
      </c>
      <c r="D20">
        <v>500</v>
      </c>
      <c r="F20" s="15" t="s">
        <v>44</v>
      </c>
      <c r="G20" s="12" t="s">
        <v>38</v>
      </c>
      <c r="H20" s="16">
        <f>C9*H13/C10</f>
        <v>0.20481927710843378</v>
      </c>
      <c r="I20" s="16">
        <f>D9*H13/D10</f>
        <v>0.20481927710843378</v>
      </c>
      <c r="J20" s="17"/>
    </row>
    <row r="21" spans="1:11" s="4" customFormat="1" x14ac:dyDescent="0.35">
      <c r="A21" s="4" t="s">
        <v>30</v>
      </c>
      <c r="B21" s="5" t="s">
        <v>11</v>
      </c>
      <c r="C21" s="4">
        <f>C18+C19+C20</f>
        <v>8500</v>
      </c>
      <c r="D21" s="4">
        <f>D18+D19+D20</f>
        <v>8500</v>
      </c>
      <c r="E21"/>
      <c r="F21" s="15" t="s">
        <v>37</v>
      </c>
      <c r="G21" s="12" t="s">
        <v>38</v>
      </c>
      <c r="H21" s="16">
        <f>C21/C10</f>
        <v>5.3161456206947478E-3</v>
      </c>
      <c r="I21" s="16">
        <f>D21/D10</f>
        <v>5.3161456206947478E-3</v>
      </c>
      <c r="J21" s="17"/>
      <c r="K21"/>
    </row>
    <row r="22" spans="1:11" x14ac:dyDescent="0.35">
      <c r="F22" s="15" t="s">
        <v>36</v>
      </c>
      <c r="G22" s="12" t="s">
        <v>38</v>
      </c>
      <c r="H22" s="13">
        <f>C27</f>
        <v>3.5000000000000001E-3</v>
      </c>
      <c r="I22" s="13">
        <f>D27</f>
        <v>3.5000000000000001E-3</v>
      </c>
      <c r="J22" s="17"/>
    </row>
    <row r="23" spans="1:11" x14ac:dyDescent="0.35">
      <c r="A23" s="24" t="s">
        <v>31</v>
      </c>
      <c r="F23" s="18" t="s">
        <v>41</v>
      </c>
      <c r="G23" s="12" t="s">
        <v>38</v>
      </c>
      <c r="H23" s="16">
        <f>H20+H21+H22</f>
        <v>0.21363542272912853</v>
      </c>
      <c r="I23" s="16">
        <f>I20+I21+I22</f>
        <v>0.21363542272912853</v>
      </c>
      <c r="J23" s="17"/>
    </row>
    <row r="24" spans="1:11" x14ac:dyDescent="0.35">
      <c r="A24" t="s">
        <v>32</v>
      </c>
      <c r="B24" s="1" t="s">
        <v>58</v>
      </c>
      <c r="C24">
        <v>1</v>
      </c>
      <c r="D24">
        <v>1</v>
      </c>
      <c r="F24" s="18" t="s">
        <v>46</v>
      </c>
      <c r="G24" s="12" t="s">
        <v>56</v>
      </c>
      <c r="H24" s="19">
        <f>H23*B3</f>
        <v>10681771.136456426</v>
      </c>
      <c r="I24" s="19">
        <f>I23*B3</f>
        <v>10681771.136456426</v>
      </c>
      <c r="J24" s="29">
        <f>I24-H24</f>
        <v>0</v>
      </c>
    </row>
    <row r="25" spans="1:11" x14ac:dyDescent="0.35">
      <c r="A25" t="s">
        <v>34</v>
      </c>
      <c r="B25" s="1" t="s">
        <v>58</v>
      </c>
      <c r="C25">
        <v>1</v>
      </c>
      <c r="D25">
        <v>1</v>
      </c>
      <c r="F25" s="15"/>
      <c r="G25" s="12"/>
      <c r="H25" s="13"/>
      <c r="I25" s="13"/>
      <c r="J25" s="17"/>
    </row>
    <row r="26" spans="1:11" x14ac:dyDescent="0.35">
      <c r="A26" t="s">
        <v>59</v>
      </c>
      <c r="B26" s="1" t="s">
        <v>58</v>
      </c>
      <c r="C26">
        <v>1.5</v>
      </c>
      <c r="D26">
        <v>1.5</v>
      </c>
      <c r="F26" s="11" t="s">
        <v>47</v>
      </c>
      <c r="G26" s="12"/>
      <c r="H26" s="13"/>
      <c r="I26" s="13"/>
      <c r="J26" s="17"/>
    </row>
    <row r="27" spans="1:11" x14ac:dyDescent="0.35">
      <c r="A27" s="4" t="s">
        <v>36</v>
      </c>
      <c r="B27" s="5" t="s">
        <v>33</v>
      </c>
      <c r="C27" s="4">
        <f>(C24+C25+C26)/1000</f>
        <v>3.5000000000000001E-3</v>
      </c>
      <c r="D27" s="4">
        <f>(D24+D25+D26)/1000</f>
        <v>3.5000000000000001E-3</v>
      </c>
      <c r="F27" s="15" t="s">
        <v>45</v>
      </c>
      <c r="G27" s="12" t="s">
        <v>11</v>
      </c>
      <c r="H27" s="19">
        <f>(B3*((100+C30)/100))*H14</f>
        <v>12000000</v>
      </c>
      <c r="I27" s="19">
        <f>(B3*((100+D30)/100))*H14</f>
        <v>11880000</v>
      </c>
      <c r="J27" s="20">
        <f>I27-H27</f>
        <v>-120000</v>
      </c>
    </row>
    <row r="28" spans="1:11" ht="15.5" x14ac:dyDescent="0.35">
      <c r="F28" s="25" t="s">
        <v>60</v>
      </c>
      <c r="G28" s="12"/>
      <c r="H28" s="19">
        <f>H27-H24</f>
        <v>1318228.8635435738</v>
      </c>
      <c r="I28" s="19">
        <f>I27-I24</f>
        <v>1198228.8635435738</v>
      </c>
      <c r="J28" s="26">
        <f>I28-H28</f>
        <v>-120000</v>
      </c>
    </row>
    <row r="29" spans="1:11" x14ac:dyDescent="0.35">
      <c r="A29" s="24" t="s">
        <v>19</v>
      </c>
      <c r="F29" s="15"/>
      <c r="G29" s="12"/>
      <c r="H29" s="13"/>
      <c r="I29" s="13"/>
      <c r="J29" s="17"/>
    </row>
    <row r="30" spans="1:11" x14ac:dyDescent="0.35">
      <c r="A30" t="s">
        <v>20</v>
      </c>
      <c r="B30" s="1" t="s">
        <v>5</v>
      </c>
      <c r="C30">
        <v>0</v>
      </c>
      <c r="D30">
        <v>-1</v>
      </c>
      <c r="F30" s="11" t="s">
        <v>49</v>
      </c>
      <c r="G30" s="12"/>
      <c r="H30" s="13"/>
      <c r="I30" s="13"/>
      <c r="J30" s="17"/>
    </row>
    <row r="31" spans="1:11" x14ac:dyDescent="0.35">
      <c r="F31" s="15" t="s">
        <v>50</v>
      </c>
      <c r="G31" s="12" t="s">
        <v>11</v>
      </c>
      <c r="H31" s="19">
        <f>B3*((100-(H10+C35))/100)*(H8+(C33/1000))*H11</f>
        <v>89760000.000000015</v>
      </c>
      <c r="I31" s="19">
        <f>B3*((100-(H10+D35))/100)*(H8+(D33/1000))*H11</f>
        <v>89352000.000000015</v>
      </c>
      <c r="J31" s="20"/>
    </row>
    <row r="32" spans="1:11" x14ac:dyDescent="0.35">
      <c r="A32" s="24" t="s">
        <v>21</v>
      </c>
      <c r="F32" s="15" t="s">
        <v>53</v>
      </c>
      <c r="G32" s="12" t="s">
        <v>11</v>
      </c>
      <c r="H32" s="19">
        <f>B3*((100-(H10+C35))/100)*((H9+C34)*H8*H12)</f>
        <v>53856000.000000007</v>
      </c>
      <c r="I32" s="19">
        <f>B3*((100-(H10+D35))/100)*((H9+D34)*H8*H12)</f>
        <v>53856000.000000007</v>
      </c>
      <c r="J32" s="20"/>
    </row>
    <row r="33" spans="1:10" ht="15.5" x14ac:dyDescent="0.35">
      <c r="A33" t="s">
        <v>23</v>
      </c>
      <c r="B33" s="1" t="s">
        <v>24</v>
      </c>
      <c r="C33">
        <v>0</v>
      </c>
      <c r="D33">
        <v>-10</v>
      </c>
      <c r="F33" s="25" t="s">
        <v>61</v>
      </c>
      <c r="G33" s="12" t="s">
        <v>11</v>
      </c>
      <c r="H33" s="19">
        <f>H31-H32</f>
        <v>35904000.000000007</v>
      </c>
      <c r="I33" s="19">
        <f>I31-I32</f>
        <v>35496000.000000007</v>
      </c>
      <c r="J33" s="26">
        <f>I33-H33</f>
        <v>-408000</v>
      </c>
    </row>
    <row r="34" spans="1:10" ht="16" thickBot="1" x14ac:dyDescent="0.4">
      <c r="A34" t="s">
        <v>22</v>
      </c>
      <c r="B34" s="1" t="s">
        <v>55</v>
      </c>
      <c r="C34">
        <v>0</v>
      </c>
      <c r="D34">
        <v>0</v>
      </c>
      <c r="F34" s="27" t="s">
        <v>63</v>
      </c>
      <c r="G34" s="21"/>
      <c r="H34" s="23"/>
      <c r="I34" s="23"/>
      <c r="J34" s="22">
        <f>J33+J28</f>
        <v>-528000</v>
      </c>
    </row>
    <row r="35" spans="1:10" x14ac:dyDescent="0.35">
      <c r="A35" t="s">
        <v>54</v>
      </c>
      <c r="B35" s="1" t="s">
        <v>5</v>
      </c>
      <c r="C35">
        <v>0</v>
      </c>
      <c r="D35">
        <v>0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meijerhof</dc:creator>
  <cp:lastModifiedBy>ron meijerhof</cp:lastModifiedBy>
  <dcterms:created xsi:type="dcterms:W3CDTF">2017-02-13T17:17:20Z</dcterms:created>
  <dcterms:modified xsi:type="dcterms:W3CDTF">2017-12-23T20:19:33Z</dcterms:modified>
</cp:coreProperties>
</file>